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17-077-231-PD_4_stavba_Nezamyslice-Kojetin\F_Naklady_a_EH\F_2_EH\Odevzdani\180516\"/>
    </mc:Choice>
  </mc:AlternateContent>
  <bookViews>
    <workbookView xWindow="0" yWindow="0" windowWidth="14010" windowHeight="13065"/>
  </bookViews>
  <sheets>
    <sheet name="s_projektem" sheetId="1" r:id="rId1"/>
  </sheets>
  <definedNames>
    <definedName name="_xlnm.Print_Area" localSheetId="0">s_projektem!$A$1:$X$18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" i="1" l="1"/>
  <c r="P5" i="1"/>
  <c r="L5" i="1"/>
  <c r="J5" i="1" l="1"/>
  <c r="N5" i="1" s="1"/>
  <c r="R5" i="1" s="1"/>
  <c r="Y5" i="1"/>
  <c r="F13" i="1"/>
  <c r="J13" i="1" s="1"/>
  <c r="V13" i="1"/>
  <c r="W13" i="1"/>
  <c r="C31" i="1"/>
  <c r="O11" i="1"/>
  <c r="S11" i="1" s="1"/>
  <c r="M11" i="1"/>
  <c r="J11" i="1"/>
  <c r="L11" i="1"/>
  <c r="P11" i="1" l="1"/>
  <c r="T11" i="1" s="1"/>
  <c r="X13" i="1"/>
  <c r="N11" i="1"/>
  <c r="Q11" i="1"/>
  <c r="R11" i="1" l="1"/>
  <c r="M16" i="1" l="1"/>
  <c r="Q16" i="1" s="1"/>
  <c r="P16" i="1"/>
  <c r="T16" i="1" s="1"/>
  <c r="J16" i="1"/>
  <c r="K16" i="1" s="1"/>
  <c r="G16" i="1"/>
  <c r="V16" i="1"/>
  <c r="V15" i="1"/>
  <c r="O15" i="1"/>
  <c r="M15" i="1"/>
  <c r="Q15" i="1" s="1"/>
  <c r="L15" i="1"/>
  <c r="J15" i="1"/>
  <c r="V14" i="1"/>
  <c r="V12" i="1"/>
  <c r="W14" i="1"/>
  <c r="P14" i="1"/>
  <c r="R14" i="1"/>
  <c r="N12" i="1"/>
  <c r="C11" i="1"/>
  <c r="V11" i="1" s="1"/>
  <c r="N15" i="1" l="1"/>
  <c r="R15" i="1" s="1"/>
  <c r="N16" i="1"/>
  <c r="O16" i="1" s="1"/>
  <c r="P15" i="1"/>
  <c r="S15" i="1"/>
  <c r="X14" i="1"/>
  <c r="V7" i="1"/>
  <c r="W7" i="1"/>
  <c r="K7" i="1"/>
  <c r="M7" i="1" s="1"/>
  <c r="K6" i="1"/>
  <c r="L6" i="1" s="1"/>
  <c r="J7" i="1"/>
  <c r="J6" i="1"/>
  <c r="R16" i="1" l="1"/>
  <c r="S16" i="1" s="1"/>
  <c r="T15" i="1"/>
  <c r="X7" i="1"/>
  <c r="N7" i="1"/>
  <c r="O7" i="1"/>
  <c r="L7" i="1"/>
  <c r="M6" i="1"/>
  <c r="O6" i="1" s="1"/>
  <c r="P7" i="1" l="1"/>
  <c r="Q7" i="1"/>
  <c r="R7" i="1" s="1"/>
  <c r="P6" i="1"/>
  <c r="Q6" i="1"/>
  <c r="S6" i="1" s="1"/>
  <c r="N6" i="1"/>
  <c r="S7" i="1" l="1"/>
  <c r="T7" i="1" s="1"/>
  <c r="T6" i="1"/>
  <c r="R6" i="1"/>
  <c r="V4" i="1" l="1"/>
  <c r="V6" i="1"/>
  <c r="V8" i="1"/>
  <c r="V9" i="1"/>
  <c r="C10" i="1"/>
  <c r="V10" i="1" s="1"/>
  <c r="Q4" i="1"/>
  <c r="R4" i="1" s="1"/>
  <c r="O4" i="1"/>
  <c r="S4" i="1" s="1"/>
  <c r="M4" i="1"/>
  <c r="N4" i="1" s="1"/>
  <c r="L4" i="1"/>
  <c r="H4" i="1"/>
  <c r="W16" i="1"/>
  <c r="X16" i="1" s="1"/>
  <c r="Y16" i="1" s="1"/>
  <c r="W11" i="1"/>
  <c r="X11" i="1" s="1"/>
  <c r="Y11" i="1" s="1"/>
  <c r="W12" i="1"/>
  <c r="X12" i="1" s="1"/>
  <c r="Y14" i="1" s="1"/>
  <c r="W15" i="1"/>
  <c r="X15" i="1" s="1"/>
  <c r="Y15" i="1" s="1"/>
  <c r="W4" i="1"/>
  <c r="W6" i="1"/>
  <c r="W8" i="1"/>
  <c r="J9" i="1"/>
  <c r="W9" i="1"/>
  <c r="T4" i="1" l="1"/>
  <c r="X8" i="1"/>
  <c r="X6" i="1"/>
  <c r="Y7" i="1" s="1"/>
  <c r="X9" i="1"/>
  <c r="Y9" i="1" s="1"/>
  <c r="X4" i="1"/>
  <c r="Y4" i="1" s="1"/>
  <c r="P4" i="1"/>
  <c r="K9" i="1"/>
  <c r="W10" i="1"/>
  <c r="X10" i="1" s="1"/>
  <c r="Y10" i="1" s="1"/>
  <c r="L9" i="1" l="1"/>
  <c r="M9" i="1" l="1"/>
  <c r="N9" i="1" l="1"/>
  <c r="O9" i="1" l="1"/>
  <c r="P9" i="1" l="1"/>
  <c r="Q9" i="1" l="1"/>
  <c r="R9" i="1" s="1"/>
  <c r="S9" i="1" s="1"/>
  <c r="T9" i="1" s="1"/>
  <c r="I10" i="1" l="1"/>
  <c r="J10" i="1" s="1"/>
  <c r="K10" i="1" s="1"/>
  <c r="L10" i="1" s="1"/>
  <c r="M10" i="1" l="1"/>
  <c r="N10" i="1" l="1"/>
  <c r="O10" i="1" l="1"/>
  <c r="P10" i="1" l="1"/>
  <c r="Q10" i="1" l="1"/>
  <c r="R10" i="1" s="1"/>
  <c r="S10" i="1" s="1"/>
  <c r="T10" i="1" s="1"/>
</calcChain>
</file>

<file path=xl/sharedStrings.xml><?xml version="1.0" encoding="utf-8"?>
<sst xmlns="http://schemas.openxmlformats.org/spreadsheetml/2006/main" count="78" uniqueCount="50">
  <si>
    <t>S7</t>
  </si>
  <si>
    <t>S37</t>
  </si>
  <si>
    <t>VNO</t>
  </si>
  <si>
    <t>PN</t>
  </si>
  <si>
    <t>Ex30</t>
  </si>
  <si>
    <t>R12</t>
  </si>
  <si>
    <t>R8</t>
  </si>
  <si>
    <t>R31</t>
  </si>
  <si>
    <t>S7 Brno – Vyškov na M.</t>
  </si>
  <si>
    <t>S37 Brno‐Královo Pole – Šlapanice</t>
  </si>
  <si>
    <t>Olomouc – Nezamyslice – Vyškov</t>
  </si>
  <si>
    <t>Přerov – Nezamyslice</t>
  </si>
  <si>
    <t>Ex 30 Břeclav/Wien – Brno – Ostrava (Varšava)</t>
  </si>
  <si>
    <t>R8 Brno – Přerov – Ostrava – Bohumín</t>
  </si>
  <si>
    <t>R31 Brno – Zlín</t>
  </si>
  <si>
    <t>Odjezd</t>
  </si>
  <si>
    <t>Příjezd</t>
  </si>
  <si>
    <t>TAM</t>
  </si>
  <si>
    <t>ZPĚT</t>
  </si>
  <si>
    <t>L - 7:00</t>
  </si>
  <si>
    <t>S - 8:00</t>
  </si>
  <si>
    <t>L - 9:00</t>
  </si>
  <si>
    <t>S - 10:00</t>
  </si>
  <si>
    <t>Počet spojů</t>
  </si>
  <si>
    <t>Minut za den</t>
  </si>
  <si>
    <t>Využití</t>
  </si>
  <si>
    <t>Minut v provozu</t>
  </si>
  <si>
    <t>Počet souprav</t>
  </si>
  <si>
    <t>Cestovní čas</t>
  </si>
  <si>
    <t>S6</t>
  </si>
  <si>
    <t>R6</t>
  </si>
  <si>
    <t>S6  Brno – Nesovice</t>
  </si>
  <si>
    <t>R6  Brno - Veselí n. M.</t>
  </si>
  <si>
    <t>Brno – Přerov</t>
  </si>
  <si>
    <t>Brno – Kojetín</t>
  </si>
  <si>
    <t xml:space="preserve">Břeclav - Brno </t>
  </si>
  <si>
    <t>Odjezd z Brna</t>
  </si>
  <si>
    <t xml:space="preserve">Příjezd do Přerova </t>
  </si>
  <si>
    <t>z Přerova</t>
  </si>
  <si>
    <t>do Brna</t>
  </si>
  <si>
    <t>Přerov - Ostrava</t>
  </si>
  <si>
    <t>Brno – Nezamyslice</t>
  </si>
  <si>
    <t>Nezamyslice - Šumperk</t>
  </si>
  <si>
    <t>Ostrava</t>
  </si>
  <si>
    <t>R12 Brno – Prostějov – Olomouc – Šumperk</t>
  </si>
  <si>
    <t>R12 Brno – Prostějov – Olomouc</t>
  </si>
  <si>
    <t>Přerov - Bohumín</t>
  </si>
  <si>
    <t>Kojetín - Zlín</t>
  </si>
  <si>
    <t>Využití vlakových souprav na trati Brno - Přerov
Stav s projektem</t>
  </si>
  <si>
    <t>Každá barva v rámci vlakové linky značí jednu vlakovou jednotku či soupravu. Výsledný počet barev dané linky pak značí minimální počet jednotek potřebných k obsluze dané linky.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</si>
</sst>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2" borderId="1" xfId="0" applyFont="1" applyFill="1" applyBorder="1" applyAlignment="1" applyProtection="1">
      <alignment horizontal="center"/>
      <protection hidden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/>
    </xf>
    <xf numFmtId="20" fontId="0" fillId="0" borderId="0" xfId="0" applyNumberFormat="1"/>
    <xf numFmtId="0" fontId="0" fillId="0" borderId="11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1" xfId="0" applyBorder="1" applyAlignment="1">
      <alignment horizontal="center"/>
    </xf>
    <xf numFmtId="3" fontId="0" fillId="0" borderId="17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0" fillId="0" borderId="1" xfId="0" applyBorder="1"/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34" xfId="0" applyFont="1" applyFill="1" applyBorder="1" applyAlignment="1" applyProtection="1">
      <alignment horizontal="center"/>
      <protection hidden="1"/>
    </xf>
    <xf numFmtId="0" fontId="1" fillId="0" borderId="43" xfId="0" applyFont="1" applyFill="1" applyBorder="1" applyAlignment="1" applyProtection="1">
      <alignment horizontal="center"/>
      <protection hidden="1"/>
    </xf>
    <xf numFmtId="0" fontId="0" fillId="0" borderId="44" xfId="0" applyBorder="1"/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 wrapText="1"/>
    </xf>
    <xf numFmtId="0" fontId="0" fillId="0" borderId="46" xfId="0" applyBorder="1" applyAlignment="1">
      <alignment horizontal="center"/>
    </xf>
    <xf numFmtId="3" fontId="0" fillId="0" borderId="46" xfId="0" applyNumberFormat="1" applyBorder="1" applyAlignment="1">
      <alignment horizontal="center"/>
    </xf>
    <xf numFmtId="20" fontId="0" fillId="3" borderId="21" xfId="0" applyNumberFormat="1" applyFill="1" applyBorder="1" applyAlignment="1">
      <alignment horizontal="center"/>
    </xf>
    <xf numFmtId="20" fontId="0" fillId="3" borderId="23" xfId="0" applyNumberFormat="1" applyFill="1" applyBorder="1" applyAlignment="1">
      <alignment horizontal="center"/>
    </xf>
    <xf numFmtId="20" fontId="0" fillId="5" borderId="22" xfId="0" applyNumberFormat="1" applyFill="1" applyBorder="1" applyAlignment="1">
      <alignment horizontal="center"/>
    </xf>
    <xf numFmtId="20" fontId="0" fillId="5" borderId="24" xfId="0" applyNumberFormat="1" applyFill="1" applyBorder="1" applyAlignment="1">
      <alignment horizontal="center"/>
    </xf>
    <xf numFmtId="20" fontId="0" fillId="5" borderId="21" xfId="0" applyNumberFormat="1" applyFill="1" applyBorder="1" applyAlignment="1">
      <alignment horizontal="center"/>
    </xf>
    <xf numFmtId="20" fontId="0" fillId="5" borderId="23" xfId="0" applyNumberFormat="1" applyFill="1" applyBorder="1" applyAlignment="1">
      <alignment horizontal="center"/>
    </xf>
    <xf numFmtId="20" fontId="0" fillId="4" borderId="22" xfId="0" applyNumberFormat="1" applyFill="1" applyBorder="1" applyAlignment="1">
      <alignment horizontal="center"/>
    </xf>
    <xf numFmtId="20" fontId="0" fillId="4" borderId="24" xfId="0" applyNumberFormat="1" applyFill="1" applyBorder="1" applyAlignment="1">
      <alignment horizontal="center"/>
    </xf>
    <xf numFmtId="20" fontId="0" fillId="4" borderId="21" xfId="0" applyNumberFormat="1" applyFill="1" applyBorder="1" applyAlignment="1">
      <alignment horizontal="center"/>
    </xf>
    <xf numFmtId="20" fontId="0" fillId="4" borderId="23" xfId="0" applyNumberFormat="1" applyFill="1" applyBorder="1" applyAlignment="1">
      <alignment horizontal="center"/>
    </xf>
    <xf numFmtId="20" fontId="0" fillId="3" borderId="25" xfId="0" applyNumberFormat="1" applyFill="1" applyBorder="1" applyAlignment="1">
      <alignment horizontal="center"/>
    </xf>
    <xf numFmtId="20" fontId="0" fillId="3" borderId="24" xfId="0" applyNumberFormat="1" applyFill="1" applyBorder="1" applyAlignment="1">
      <alignment horizontal="center"/>
    </xf>
    <xf numFmtId="20" fontId="0" fillId="3" borderId="22" xfId="0" applyNumberFormat="1" applyFill="1" applyBorder="1" applyAlignment="1">
      <alignment horizontal="center"/>
    </xf>
    <xf numFmtId="20" fontId="0" fillId="4" borderId="25" xfId="0" applyNumberFormat="1" applyFill="1" applyBorder="1" applyAlignment="1">
      <alignment horizontal="center"/>
    </xf>
    <xf numFmtId="20" fontId="0" fillId="4" borderId="3" xfId="0" applyNumberFormat="1" applyFill="1" applyBorder="1" applyAlignment="1">
      <alignment horizontal="center"/>
    </xf>
    <xf numFmtId="20" fontId="0" fillId="4" borderId="14" xfId="0" applyNumberFormat="1" applyFill="1" applyBorder="1" applyAlignment="1">
      <alignment horizontal="center"/>
    </xf>
    <xf numFmtId="20" fontId="0" fillId="3" borderId="11" xfId="0" applyNumberFormat="1" applyFill="1" applyBorder="1" applyAlignment="1">
      <alignment horizontal="center"/>
    </xf>
    <xf numFmtId="20" fontId="0" fillId="3" borderId="4" xfId="0" applyNumberFormat="1" applyFill="1" applyBorder="1" applyAlignment="1">
      <alignment horizontal="center"/>
    </xf>
    <xf numFmtId="20" fontId="0" fillId="3" borderId="3" xfId="0" applyNumberFormat="1" applyFill="1" applyBorder="1" applyAlignment="1">
      <alignment horizontal="center"/>
    </xf>
    <xf numFmtId="20" fontId="0" fillId="3" borderId="14" xfId="0" applyNumberFormat="1" applyFill="1" applyBorder="1" applyAlignment="1">
      <alignment horizontal="center"/>
    </xf>
    <xf numFmtId="20" fontId="0" fillId="5" borderId="11" xfId="0" applyNumberFormat="1" applyFill="1" applyBorder="1" applyAlignment="1">
      <alignment horizontal="center"/>
    </xf>
    <xf numFmtId="20" fontId="0" fillId="5" borderId="4" xfId="0" applyNumberForma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0" fontId="0" fillId="3" borderId="7" xfId="0" applyNumberFormat="1" applyFill="1" applyBorder="1" applyAlignment="1">
      <alignment horizontal="center"/>
    </xf>
    <xf numFmtId="20" fontId="0" fillId="3" borderId="10" xfId="0" applyNumberFormat="1" applyFill="1" applyBorder="1" applyAlignment="1">
      <alignment horizontal="center"/>
    </xf>
    <xf numFmtId="20" fontId="0" fillId="5" borderId="6" xfId="0" applyNumberFormat="1" applyFill="1" applyBorder="1" applyAlignment="1">
      <alignment horizontal="center"/>
    </xf>
    <xf numFmtId="20" fontId="0" fillId="5" borderId="8" xfId="0" applyNumberFormat="1" applyFill="1" applyBorder="1" applyAlignment="1">
      <alignment horizontal="center"/>
    </xf>
    <xf numFmtId="20" fontId="0" fillId="5" borderId="7" xfId="0" applyNumberFormat="1" applyFill="1" applyBorder="1" applyAlignment="1">
      <alignment horizontal="center"/>
    </xf>
    <xf numFmtId="20" fontId="0" fillId="5" borderId="10" xfId="0" applyNumberFormat="1" applyFill="1" applyBorder="1" applyAlignment="1">
      <alignment horizontal="center"/>
    </xf>
    <xf numFmtId="20" fontId="0" fillId="3" borderId="6" xfId="0" applyNumberFormat="1" applyFill="1" applyBorder="1" applyAlignment="1">
      <alignment horizontal="center"/>
    </xf>
    <xf numFmtId="20" fontId="0" fillId="3" borderId="8" xfId="0" applyNumberFormat="1" applyFill="1" applyBorder="1" applyAlignment="1">
      <alignment horizontal="center"/>
    </xf>
    <xf numFmtId="20" fontId="0" fillId="5" borderId="12" xfId="0" applyNumberFormat="1" applyFill="1" applyBorder="1" applyAlignment="1">
      <alignment horizontal="center"/>
    </xf>
    <xf numFmtId="20" fontId="0" fillId="3" borderId="12" xfId="0" applyNumberFormat="1" applyFill="1" applyBorder="1" applyAlignment="1">
      <alignment horizontal="center"/>
    </xf>
    <xf numFmtId="20" fontId="0" fillId="4" borderId="6" xfId="0" applyNumberFormat="1" applyFill="1" applyBorder="1" applyAlignment="1">
      <alignment horizontal="center"/>
    </xf>
    <xf numFmtId="20" fontId="0" fillId="4" borderId="8" xfId="0" applyNumberFormat="1" applyFill="1" applyBorder="1" applyAlignment="1">
      <alignment horizontal="center"/>
    </xf>
    <xf numFmtId="20" fontId="0" fillId="4" borderId="10" xfId="0" applyNumberForma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20" fontId="0" fillId="4" borderId="7" xfId="0" applyNumberFormat="1" applyFill="1" applyBorder="1" applyAlignment="1">
      <alignment horizontal="center"/>
    </xf>
    <xf numFmtId="20" fontId="0" fillId="4" borderId="12" xfId="0" applyNumberFormat="1" applyFill="1" applyBorder="1" applyAlignment="1">
      <alignment horizontal="center"/>
    </xf>
    <xf numFmtId="20" fontId="0" fillId="7" borderId="6" xfId="0" applyNumberFormat="1" applyFill="1" applyBorder="1" applyAlignment="1">
      <alignment horizontal="center"/>
    </xf>
    <xf numFmtId="20" fontId="0" fillId="7" borderId="8" xfId="0" applyNumberFormat="1" applyFill="1" applyBorder="1" applyAlignment="1">
      <alignment horizontal="center"/>
    </xf>
    <xf numFmtId="20" fontId="0" fillId="3" borderId="16" xfId="0" applyNumberFormat="1" applyFill="1" applyBorder="1" applyAlignment="1">
      <alignment horizontal="center"/>
    </xf>
    <xf numFmtId="20" fontId="0" fillId="3" borderId="18" xfId="0" applyNumberFormat="1" applyFill="1" applyBorder="1" applyAlignment="1">
      <alignment horizontal="center"/>
    </xf>
    <xf numFmtId="20" fontId="0" fillId="0" borderId="17" xfId="0" applyNumberFormat="1" applyBorder="1" applyAlignment="1">
      <alignment horizontal="center"/>
    </xf>
    <xf numFmtId="20" fontId="0" fillId="0" borderId="19" xfId="0" applyNumberFormat="1" applyBorder="1" applyAlignment="1">
      <alignment horizontal="center"/>
    </xf>
    <xf numFmtId="20" fontId="0" fillId="0" borderId="16" xfId="0" applyNumberFormat="1" applyBorder="1" applyAlignment="1">
      <alignment horizontal="center"/>
    </xf>
    <xf numFmtId="20" fontId="0" fillId="0" borderId="18" xfId="0" applyNumberFormat="1" applyBorder="1" applyAlignment="1">
      <alignment horizontal="center"/>
    </xf>
    <xf numFmtId="20" fontId="0" fillId="3" borderId="17" xfId="0" applyNumberFormat="1" applyFill="1" applyBorder="1" applyAlignment="1">
      <alignment horizontal="center"/>
    </xf>
    <xf numFmtId="20" fontId="0" fillId="3" borderId="19" xfId="0" applyNumberForma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8" xfId="0" applyBorder="1" applyAlignment="1">
      <alignment horizontal="center"/>
    </xf>
    <xf numFmtId="20" fontId="0" fillId="0" borderId="22" xfId="0" applyNumberFormat="1" applyBorder="1" applyAlignment="1">
      <alignment horizontal="center"/>
    </xf>
    <xf numFmtId="20" fontId="0" fillId="0" borderId="24" xfId="0" applyNumberFormat="1" applyBorder="1" applyAlignment="1">
      <alignment horizontal="center"/>
    </xf>
    <xf numFmtId="20" fontId="0" fillId="7" borderId="21" xfId="0" applyNumberFormat="1" applyFill="1" applyBorder="1" applyAlignment="1">
      <alignment horizontal="center"/>
    </xf>
    <xf numFmtId="20" fontId="0" fillId="7" borderId="23" xfId="0" applyNumberForma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5" xfId="0" applyBorder="1" applyAlignment="1">
      <alignment horizontal="center"/>
    </xf>
    <xf numFmtId="20" fontId="0" fillId="0" borderId="3" xfId="0" applyNumberFormat="1" applyBorder="1" applyAlignment="1">
      <alignment horizontal="center"/>
    </xf>
    <xf numFmtId="20" fontId="0" fillId="0" borderId="14" xfId="0" applyNumberFormat="1" applyBorder="1" applyAlignment="1">
      <alignment horizontal="center"/>
    </xf>
    <xf numFmtId="20" fontId="0" fillId="4" borderId="11" xfId="0" applyNumberFormat="1" applyFill="1" applyBorder="1" applyAlignment="1">
      <alignment horizontal="center"/>
    </xf>
    <xf numFmtId="20" fontId="0" fillId="4" borderId="4" xfId="0" applyNumberFormat="1" applyFill="1" applyBorder="1" applyAlignment="1">
      <alignment horizontal="center"/>
    </xf>
    <xf numFmtId="20" fontId="0" fillId="6" borderId="15" xfId="0" applyNumberFormat="1" applyFill="1" applyBorder="1" applyAlignment="1">
      <alignment horizontal="center"/>
    </xf>
    <xf numFmtId="20" fontId="0" fillId="6" borderId="4" xfId="0" applyNumberFormat="1" applyFill="1" applyBorder="1" applyAlignment="1">
      <alignment horizontal="center"/>
    </xf>
    <xf numFmtId="20" fontId="0" fillId="6" borderId="11" xfId="0" applyNumberFormat="1" applyFill="1" applyBorder="1" applyAlignment="1">
      <alignment horizontal="center"/>
    </xf>
    <xf numFmtId="20" fontId="0" fillId="6" borderId="14" xfId="0" applyNumberFormat="1" applyFill="1" applyBorder="1" applyAlignment="1">
      <alignment horizontal="center"/>
    </xf>
    <xf numFmtId="20" fontId="0" fillId="7" borderId="7" xfId="0" applyNumberFormat="1" applyFill="1" applyBorder="1" applyAlignment="1">
      <alignment horizontal="center"/>
    </xf>
    <xf numFmtId="20" fontId="0" fillId="7" borderId="10" xfId="0" applyNumberFormat="1" applyFill="1" applyBorder="1" applyAlignment="1">
      <alignment horizontal="center"/>
    </xf>
    <xf numFmtId="20" fontId="0" fillId="6" borderId="6" xfId="0" applyNumberFormat="1" applyFill="1" applyBorder="1" applyAlignment="1">
      <alignment horizontal="center"/>
    </xf>
    <xf numFmtId="20" fontId="0" fillId="6" borderId="10" xfId="0" applyNumberFormat="1" applyFill="1" applyBorder="1" applyAlignment="1">
      <alignment horizontal="center"/>
    </xf>
    <xf numFmtId="20" fontId="0" fillId="3" borderId="47" xfId="0" applyNumberFormat="1" applyFill="1" applyBorder="1" applyAlignment="1">
      <alignment horizontal="center"/>
    </xf>
    <xf numFmtId="20" fontId="0" fillId="3" borderId="48" xfId="0" applyNumberFormat="1" applyFill="1" applyBorder="1" applyAlignment="1">
      <alignment horizontal="center"/>
    </xf>
    <xf numFmtId="20" fontId="0" fillId="5" borderId="46" xfId="0" applyNumberFormat="1" applyFill="1" applyBorder="1" applyAlignment="1">
      <alignment horizontal="center"/>
    </xf>
    <xf numFmtId="20" fontId="0" fillId="5" borderId="45" xfId="0" applyNumberFormat="1" applyFill="1" applyBorder="1" applyAlignment="1">
      <alignment horizontal="center"/>
    </xf>
    <xf numFmtId="20" fontId="0" fillId="5" borderId="47" xfId="0" applyNumberFormat="1" applyFill="1" applyBorder="1" applyAlignment="1">
      <alignment horizontal="center"/>
    </xf>
    <xf numFmtId="20" fontId="0" fillId="5" borderId="48" xfId="0" applyNumberFormat="1" applyFill="1" applyBorder="1" applyAlignment="1">
      <alignment horizontal="center"/>
    </xf>
    <xf numFmtId="20" fontId="0" fillId="4" borderId="46" xfId="0" applyNumberFormat="1" applyFill="1" applyBorder="1" applyAlignment="1">
      <alignment horizontal="center"/>
    </xf>
    <xf numFmtId="20" fontId="0" fillId="4" borderId="45" xfId="0" applyNumberFormat="1" applyFill="1" applyBorder="1" applyAlignment="1">
      <alignment horizontal="center"/>
    </xf>
    <xf numFmtId="20" fontId="0" fillId="4" borderId="47" xfId="0" applyNumberFormat="1" applyFill="1" applyBorder="1" applyAlignment="1">
      <alignment horizontal="center"/>
    </xf>
    <xf numFmtId="20" fontId="0" fillId="4" borderId="48" xfId="0" applyNumberFormat="1" applyFill="1" applyBorder="1" applyAlignment="1">
      <alignment horizontal="center"/>
    </xf>
    <xf numFmtId="20" fontId="0" fillId="3" borderId="46" xfId="0" applyNumberFormat="1" applyFill="1" applyBorder="1" applyAlignment="1">
      <alignment horizontal="center"/>
    </xf>
    <xf numFmtId="20" fontId="0" fillId="3" borderId="45" xfId="0" applyNumberFormat="1" applyFill="1" applyBorder="1" applyAlignment="1">
      <alignment horizontal="center"/>
    </xf>
    <xf numFmtId="4" fontId="0" fillId="0" borderId="0" xfId="0" applyNumberFormat="1"/>
    <xf numFmtId="20" fontId="0" fillId="5" borderId="14" xfId="0" applyNumberFormat="1" applyFill="1" applyBorder="1" applyAlignment="1">
      <alignment horizontal="center"/>
    </xf>
    <xf numFmtId="10" fontId="0" fillId="0" borderId="41" xfId="0" applyNumberFormat="1" applyBorder="1" applyAlignment="1">
      <alignment vertical="center"/>
    </xf>
    <xf numFmtId="10" fontId="0" fillId="0" borderId="42" xfId="0" applyNumberFormat="1" applyBorder="1" applyAlignment="1">
      <alignment vertical="center"/>
    </xf>
    <xf numFmtId="10" fontId="0" fillId="0" borderId="40" xfId="0" applyNumberFormat="1" applyBorder="1" applyAlignment="1">
      <alignment vertical="center"/>
    </xf>
    <xf numFmtId="10" fontId="0" fillId="0" borderId="39" xfId="0" applyNumberFormat="1" applyBorder="1" applyAlignment="1">
      <alignment vertical="center"/>
    </xf>
    <xf numFmtId="10" fontId="0" fillId="0" borderId="49" xfId="0" applyNumberFormat="1" applyBorder="1" applyAlignment="1">
      <alignment vertical="center"/>
    </xf>
    <xf numFmtId="20" fontId="0" fillId="5" borderId="3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28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4" fontId="2" fillId="0" borderId="32" xfId="0" applyNumberFormat="1" applyFont="1" applyBorder="1" applyAlignment="1">
      <alignment horizontal="center" wrapText="1"/>
    </xf>
    <xf numFmtId="4" fontId="2" fillId="0" borderId="8" xfId="0" applyNumberFormat="1" applyFont="1" applyBorder="1" applyAlignment="1">
      <alignment horizontal="center" wrapText="1"/>
    </xf>
    <xf numFmtId="4" fontId="2" fillId="0" borderId="29" xfId="0" applyNumberFormat="1" applyFont="1" applyBorder="1" applyAlignment="1">
      <alignment horizontal="center" wrapText="1"/>
    </xf>
    <xf numFmtId="0" fontId="0" fillId="0" borderId="28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3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2" fillId="0" borderId="31" xfId="0" applyFont="1" applyBorder="1" applyAlignment="1">
      <alignment horizontal="center"/>
    </xf>
    <xf numFmtId="0" fontId="1" fillId="0" borderId="52" xfId="0" applyFont="1" applyFill="1" applyBorder="1" applyAlignment="1" applyProtection="1">
      <alignment horizontal="center"/>
      <protection hidden="1"/>
    </xf>
    <xf numFmtId="0" fontId="1" fillId="0" borderId="38" xfId="0" applyFont="1" applyFill="1" applyBorder="1" applyAlignment="1" applyProtection="1">
      <alignment horizontal="center"/>
      <protection hidden="1"/>
    </xf>
    <xf numFmtId="0" fontId="0" fillId="0" borderId="9" xfId="0" applyBorder="1" applyAlignment="1">
      <alignment horizontal="left" vertical="center"/>
    </xf>
    <xf numFmtId="0" fontId="2" fillId="0" borderId="30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1" fillId="2" borderId="9" xfId="0" applyFont="1" applyFill="1" applyBorder="1" applyAlignment="1" applyProtection="1">
      <alignment horizontal="center"/>
      <protection hidden="1"/>
    </xf>
    <xf numFmtId="0" fontId="1" fillId="2" borderId="13" xfId="0" applyFont="1" applyFill="1" applyBorder="1" applyAlignment="1" applyProtection="1">
      <alignment horizontal="center"/>
      <protection hidden="1"/>
    </xf>
    <xf numFmtId="0" fontId="1" fillId="2" borderId="5" xfId="0" applyFont="1" applyFill="1" applyBorder="1" applyAlignment="1" applyProtection="1">
      <alignment horizontal="center"/>
      <protection hidden="1"/>
    </xf>
    <xf numFmtId="0" fontId="1" fillId="0" borderId="34" xfId="0" applyFont="1" applyFill="1" applyBorder="1" applyAlignment="1" applyProtection="1">
      <alignment horizontal="center"/>
      <protection hidden="1"/>
    </xf>
    <xf numFmtId="10" fontId="0" fillId="0" borderId="50" xfId="0" applyNumberFormat="1" applyBorder="1" applyAlignment="1">
      <alignment vertical="center"/>
    </xf>
    <xf numFmtId="10" fontId="0" fillId="0" borderId="40" xfId="0" applyNumberFormat="1" applyBorder="1" applyAlignment="1">
      <alignment vertical="center"/>
    </xf>
    <xf numFmtId="0" fontId="0" fillId="0" borderId="5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0" borderId="51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3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0" borderId="37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4"/>
  <sheetViews>
    <sheetView tabSelected="1" view="pageBreakPreview" zoomScale="115" zoomScaleNormal="23" zoomScaleSheetLayoutView="115" workbookViewId="0">
      <selection activeCell="B18" sqref="B18"/>
    </sheetView>
  </sheetViews>
  <sheetFormatPr defaultRowHeight="15" x14ac:dyDescent="0.25"/>
  <cols>
    <col min="1" max="1" width="5.7109375" customWidth="1"/>
    <col min="2" max="2" width="41" customWidth="1"/>
    <col min="3" max="3" width="8.85546875" customWidth="1"/>
    <col min="4" max="4" width="7.85546875" customWidth="1"/>
    <col min="5" max="20" width="8.28515625" customWidth="1"/>
    <col min="21" max="24" width="8" customWidth="1"/>
  </cols>
  <sheetData>
    <row r="1" spans="1:25" ht="15" customHeight="1" x14ac:dyDescent="0.25">
      <c r="A1" s="139" t="s">
        <v>48</v>
      </c>
      <c r="B1" s="132"/>
      <c r="C1" s="127" t="s">
        <v>28</v>
      </c>
      <c r="D1" s="132" t="s">
        <v>23</v>
      </c>
      <c r="E1" s="135" t="s">
        <v>19</v>
      </c>
      <c r="F1" s="135"/>
      <c r="G1" s="135"/>
      <c r="H1" s="135"/>
      <c r="I1" s="135" t="s">
        <v>20</v>
      </c>
      <c r="J1" s="135"/>
      <c r="K1" s="135"/>
      <c r="L1" s="135"/>
      <c r="M1" s="135" t="s">
        <v>21</v>
      </c>
      <c r="N1" s="135"/>
      <c r="O1" s="135"/>
      <c r="P1" s="135"/>
      <c r="Q1" s="135" t="s">
        <v>22</v>
      </c>
      <c r="R1" s="135"/>
      <c r="S1" s="135"/>
      <c r="T1" s="135"/>
      <c r="U1" s="132" t="s">
        <v>27</v>
      </c>
      <c r="V1" s="132" t="s">
        <v>26</v>
      </c>
      <c r="W1" s="132" t="s">
        <v>24</v>
      </c>
      <c r="X1" s="154" t="s">
        <v>25</v>
      </c>
    </row>
    <row r="2" spans="1:25" x14ac:dyDescent="0.25">
      <c r="A2" s="140"/>
      <c r="B2" s="133"/>
      <c r="C2" s="128"/>
      <c r="D2" s="133"/>
      <c r="E2" s="122" t="s">
        <v>17</v>
      </c>
      <c r="F2" s="122"/>
      <c r="G2" s="122" t="s">
        <v>18</v>
      </c>
      <c r="H2" s="122"/>
      <c r="I2" s="122" t="s">
        <v>17</v>
      </c>
      <c r="J2" s="122"/>
      <c r="K2" s="122" t="s">
        <v>18</v>
      </c>
      <c r="L2" s="122"/>
      <c r="M2" s="122" t="s">
        <v>17</v>
      </c>
      <c r="N2" s="122"/>
      <c r="O2" s="122" t="s">
        <v>18</v>
      </c>
      <c r="P2" s="122"/>
      <c r="Q2" s="122" t="s">
        <v>17</v>
      </c>
      <c r="R2" s="122"/>
      <c r="S2" s="122" t="s">
        <v>18</v>
      </c>
      <c r="T2" s="122"/>
      <c r="U2" s="133"/>
      <c r="V2" s="133"/>
      <c r="W2" s="133"/>
      <c r="X2" s="155"/>
    </row>
    <row r="3" spans="1:25" ht="15.75" thickBot="1" x14ac:dyDescent="0.3">
      <c r="A3" s="141"/>
      <c r="B3" s="134"/>
      <c r="C3" s="129"/>
      <c r="D3" s="134"/>
      <c r="E3" s="23" t="s">
        <v>15</v>
      </c>
      <c r="F3" s="23" t="s">
        <v>16</v>
      </c>
      <c r="G3" s="23" t="s">
        <v>15</v>
      </c>
      <c r="H3" s="23" t="s">
        <v>16</v>
      </c>
      <c r="I3" s="23" t="s">
        <v>15</v>
      </c>
      <c r="J3" s="23" t="s">
        <v>16</v>
      </c>
      <c r="K3" s="23" t="s">
        <v>15</v>
      </c>
      <c r="L3" s="23" t="s">
        <v>16</v>
      </c>
      <c r="M3" s="23" t="s">
        <v>15</v>
      </c>
      <c r="N3" s="23" t="s">
        <v>16</v>
      </c>
      <c r="O3" s="23" t="s">
        <v>15</v>
      </c>
      <c r="P3" s="23" t="s">
        <v>16</v>
      </c>
      <c r="Q3" s="23" t="s">
        <v>15</v>
      </c>
      <c r="R3" s="23" t="s">
        <v>16</v>
      </c>
      <c r="S3" s="23" t="s">
        <v>15</v>
      </c>
      <c r="T3" s="23" t="s">
        <v>16</v>
      </c>
      <c r="U3" s="134"/>
      <c r="V3" s="134"/>
      <c r="W3" s="134"/>
      <c r="X3" s="156"/>
    </row>
    <row r="4" spans="1:25" ht="15.75" thickTop="1" x14ac:dyDescent="0.25">
      <c r="A4" s="136" t="s">
        <v>0</v>
      </c>
      <c r="B4" s="125" t="s">
        <v>8</v>
      </c>
      <c r="C4" s="130">
        <v>30</v>
      </c>
      <c r="D4" s="123">
        <v>62</v>
      </c>
      <c r="E4" s="31">
        <v>0.30138888888888887</v>
      </c>
      <c r="F4" s="32">
        <v>0.32222222222222224</v>
      </c>
      <c r="G4" s="37">
        <v>0.30277777777777776</v>
      </c>
      <c r="H4" s="38">
        <f>+H5-G5+G4</f>
        <v>0.32361111111111113</v>
      </c>
      <c r="I4" s="39">
        <v>0.3430555555555555</v>
      </c>
      <c r="J4" s="40">
        <v>0.36388888888888887</v>
      </c>
      <c r="K4" s="33">
        <v>0.3444444444444445</v>
      </c>
      <c r="L4" s="34">
        <f>+L5-K5+K4</f>
        <v>0.36527777777777787</v>
      </c>
      <c r="M4" s="35">
        <f>+I4-E4+I4</f>
        <v>0.38472222222222213</v>
      </c>
      <c r="N4" s="36">
        <f>+F4-E4+M4</f>
        <v>0.4055555555555555</v>
      </c>
      <c r="O4" s="41">
        <f>+K4-G4+K4</f>
        <v>0.38611111111111124</v>
      </c>
      <c r="P4" s="42">
        <f>+H4-G4+O4</f>
        <v>0.40694444444444461</v>
      </c>
      <c r="Q4" s="43">
        <f>+M4-I4+M4</f>
        <v>0.42638888888888876</v>
      </c>
      <c r="R4" s="32">
        <f>+J4-I4+Q4</f>
        <v>0.44722222222222213</v>
      </c>
      <c r="S4" s="44">
        <f>+O4-K4+O4</f>
        <v>0.42777777777777798</v>
      </c>
      <c r="T4" s="38">
        <f>+L4-K4+S4</f>
        <v>0.44861111111111135</v>
      </c>
      <c r="U4" s="152">
        <v>3</v>
      </c>
      <c r="V4" s="150">
        <f t="shared" ref="V4:V8" si="0">C4*D4/U4</f>
        <v>620</v>
      </c>
      <c r="W4" s="148">
        <f t="shared" ref="W4:W8" si="1">24*60</f>
        <v>1440</v>
      </c>
      <c r="X4" s="146">
        <f t="shared" ref="X4:X8" si="2">+V4/W4</f>
        <v>0.43055555555555558</v>
      </c>
      <c r="Y4" s="114">
        <f>+X4*100</f>
        <v>43.055555555555557</v>
      </c>
    </row>
    <row r="5" spans="1:25" x14ac:dyDescent="0.25">
      <c r="A5" s="137"/>
      <c r="B5" s="126"/>
      <c r="C5" s="131"/>
      <c r="D5" s="124"/>
      <c r="E5" s="45">
        <v>0.28055555555555556</v>
      </c>
      <c r="F5" s="46">
        <v>0.30138888888888887</v>
      </c>
      <c r="G5" s="47">
        <v>0.32361111111111113</v>
      </c>
      <c r="H5" s="48">
        <v>0.3444444444444445</v>
      </c>
      <c r="I5" s="121">
        <v>0.32222222222222224</v>
      </c>
      <c r="J5" s="115">
        <f>+F5-E5+I5</f>
        <v>0.34305555555555556</v>
      </c>
      <c r="K5" s="92">
        <v>0.36527777777777781</v>
      </c>
      <c r="L5" s="93">
        <f>+H5-G5+K5</f>
        <v>0.38611111111111118</v>
      </c>
      <c r="M5" s="49">
        <v>0.36388888888888887</v>
      </c>
      <c r="N5" s="50">
        <f>+J5-I5+M5</f>
        <v>0.38472222222222219</v>
      </c>
      <c r="O5" s="51">
        <v>0.4069444444444445</v>
      </c>
      <c r="P5" s="52">
        <f>+L5-K5+O5</f>
        <v>0.42777777777777787</v>
      </c>
      <c r="Q5" s="45">
        <v>0.4055555555555555</v>
      </c>
      <c r="R5" s="46">
        <f>+N5-M5+Q5</f>
        <v>0.42638888888888882</v>
      </c>
      <c r="S5" s="47">
        <v>0.44861111111111113</v>
      </c>
      <c r="T5" s="48">
        <f>+P5-O5+S5</f>
        <v>0.4694444444444445</v>
      </c>
      <c r="U5" s="153"/>
      <c r="V5" s="151"/>
      <c r="W5" s="149"/>
      <c r="X5" s="147"/>
      <c r="Y5" s="114">
        <f t="shared" ref="Y5" si="3">+X5*100</f>
        <v>0</v>
      </c>
    </row>
    <row r="6" spans="1:25" x14ac:dyDescent="0.25">
      <c r="A6" s="24" t="s">
        <v>29</v>
      </c>
      <c r="B6" s="16" t="s">
        <v>31</v>
      </c>
      <c r="C6" s="19">
        <v>44</v>
      </c>
      <c r="D6" s="2">
        <v>36</v>
      </c>
      <c r="E6" s="55">
        <v>0.29097222222222224</v>
      </c>
      <c r="F6" s="56">
        <v>0.3215277777777778</v>
      </c>
      <c r="G6" s="57">
        <v>0.30069444444444443</v>
      </c>
      <c r="H6" s="58">
        <v>0.33124999999999999</v>
      </c>
      <c r="I6" s="59">
        <v>0.33263888888888887</v>
      </c>
      <c r="J6" s="60">
        <f>+F6-E6+I6</f>
        <v>0.36319444444444443</v>
      </c>
      <c r="K6" s="61">
        <f>+G6-E6+I6</f>
        <v>0.34236111111111106</v>
      </c>
      <c r="L6" s="62">
        <f>+H6-G6+K6</f>
        <v>0.37291666666666662</v>
      </c>
      <c r="M6" s="61">
        <f>+I6-G6+K6</f>
        <v>0.3743055555555555</v>
      </c>
      <c r="N6" s="56">
        <f>+J6-I6+M6</f>
        <v>0.40486111111111106</v>
      </c>
      <c r="O6" s="63">
        <f>+K6-I6+M6</f>
        <v>0.38402777777777769</v>
      </c>
      <c r="P6" s="58">
        <f>+L6-K6+O6</f>
        <v>0.41458333333333325</v>
      </c>
      <c r="Q6" s="57">
        <f>+M6-K6+O6</f>
        <v>0.41597222222222213</v>
      </c>
      <c r="R6" s="60">
        <f>+N6-M6+Q6</f>
        <v>0.44652777777777769</v>
      </c>
      <c r="S6" s="64">
        <f>+O6-M6+Q6</f>
        <v>0.42569444444444432</v>
      </c>
      <c r="T6" s="62">
        <f>+P6-O6+S6</f>
        <v>0.45624999999999988</v>
      </c>
      <c r="U6" s="8">
        <v>2</v>
      </c>
      <c r="V6" s="14">
        <f t="shared" si="0"/>
        <v>792</v>
      </c>
      <c r="W6" s="8">
        <f t="shared" si="1"/>
        <v>1440</v>
      </c>
      <c r="X6" s="116">
        <f t="shared" si="2"/>
        <v>0.55000000000000004</v>
      </c>
      <c r="Y6" s="114"/>
    </row>
    <row r="7" spans="1:25" x14ac:dyDescent="0.25">
      <c r="A7" s="24" t="s">
        <v>30</v>
      </c>
      <c r="B7" s="16" t="s">
        <v>32</v>
      </c>
      <c r="C7" s="19">
        <v>76</v>
      </c>
      <c r="D7" s="2">
        <v>36</v>
      </c>
      <c r="E7" s="55">
        <v>0.27013888888888887</v>
      </c>
      <c r="F7" s="56">
        <v>0.32291666666666669</v>
      </c>
      <c r="G7" s="57">
        <v>0.26041666666666669</v>
      </c>
      <c r="H7" s="58">
        <v>0.31319444444444444</v>
      </c>
      <c r="I7" s="70">
        <v>0.31180555555555556</v>
      </c>
      <c r="J7" s="67">
        <f>+F7-E7+I7</f>
        <v>0.36458333333333337</v>
      </c>
      <c r="K7" s="72">
        <f>+G7-E7+I7</f>
        <v>0.30208333333333337</v>
      </c>
      <c r="L7" s="73">
        <f>+H7-G7+K7</f>
        <v>0.35486111111111113</v>
      </c>
      <c r="M7" s="57">
        <f>+I7-G7+K7</f>
        <v>0.35347222222222224</v>
      </c>
      <c r="N7" s="60">
        <f>+J7-I7+M7</f>
        <v>0.40625000000000006</v>
      </c>
      <c r="O7" s="64">
        <f>+K7-I7+M7</f>
        <v>0.34375000000000006</v>
      </c>
      <c r="P7" s="62">
        <f>+L7-K7+O7</f>
        <v>0.39652777777777781</v>
      </c>
      <c r="Q7" s="72">
        <f>+M7-K7+O7</f>
        <v>0.39513888888888893</v>
      </c>
      <c r="R7" s="99">
        <f>+N7-M7+Q7</f>
        <v>0.44791666666666674</v>
      </c>
      <c r="S7" s="71">
        <f>+O7-M7+Q7</f>
        <v>0.38541666666666674</v>
      </c>
      <c r="T7" s="66">
        <f>+P7-O7+S7</f>
        <v>0.4381944444444445</v>
      </c>
      <c r="U7" s="8">
        <v>4</v>
      </c>
      <c r="V7" s="14">
        <f t="shared" ref="V7" si="4">C7*D7/U7</f>
        <v>684</v>
      </c>
      <c r="W7" s="8">
        <f t="shared" si="1"/>
        <v>1440</v>
      </c>
      <c r="X7" s="116">
        <f t="shared" ref="X7" si="5">+V7/W7</f>
        <v>0.47499999999999998</v>
      </c>
      <c r="Y7" s="114">
        <f>+(D7*X7+X6*D6)/(D7+D6)*100</f>
        <v>51.249999999999993</v>
      </c>
    </row>
    <row r="8" spans="1:25" hidden="1" x14ac:dyDescent="0.25">
      <c r="A8" s="24" t="s">
        <v>1</v>
      </c>
      <c r="B8" s="16" t="s">
        <v>9</v>
      </c>
      <c r="C8" s="19"/>
      <c r="D8" s="2">
        <v>34</v>
      </c>
      <c r="E8" s="17"/>
      <c r="F8" s="68"/>
      <c r="G8" s="8"/>
      <c r="H8" s="19"/>
      <c r="I8" s="17"/>
      <c r="J8" s="68"/>
      <c r="K8" s="8"/>
      <c r="L8" s="19"/>
      <c r="M8" s="17"/>
      <c r="N8" s="68"/>
      <c r="O8" s="69"/>
      <c r="P8" s="19"/>
      <c r="Q8" s="8"/>
      <c r="R8" s="68"/>
      <c r="S8" s="69"/>
      <c r="T8" s="19"/>
      <c r="U8" s="8"/>
      <c r="V8" s="14" t="e">
        <f t="shared" si="0"/>
        <v>#DIV/0!</v>
      </c>
      <c r="W8" s="8">
        <f t="shared" si="1"/>
        <v>1440</v>
      </c>
      <c r="X8" s="116" t="e">
        <f t="shared" si="2"/>
        <v>#DIV/0!</v>
      </c>
      <c r="Y8" s="114"/>
    </row>
    <row r="9" spans="1:25" x14ac:dyDescent="0.25">
      <c r="A9" s="24" t="s">
        <v>2</v>
      </c>
      <c r="B9" s="16" t="s">
        <v>10</v>
      </c>
      <c r="C9" s="19">
        <v>59</v>
      </c>
      <c r="D9" s="2">
        <v>36</v>
      </c>
      <c r="E9" s="55">
        <v>0.27361111111111108</v>
      </c>
      <c r="F9" s="56">
        <v>0.31458333333333333</v>
      </c>
      <c r="G9" s="65">
        <v>0.31041666666666667</v>
      </c>
      <c r="H9" s="66">
        <v>0.35138888888888892</v>
      </c>
      <c r="I9" s="59">
        <v>0.31527777777777777</v>
      </c>
      <c r="J9" s="60">
        <f>+F9-E9+I9</f>
        <v>0.35625000000000001</v>
      </c>
      <c r="K9" s="61">
        <f t="shared" ref="K9" si="6">+G9-F9+J9</f>
        <v>0.35208333333333336</v>
      </c>
      <c r="L9" s="62">
        <f t="shared" ref="L9" si="7">+H9-G9+K9</f>
        <v>0.3930555555555556</v>
      </c>
      <c r="M9" s="70">
        <f t="shared" ref="M9" si="8">+I9-H9+L9</f>
        <v>0.35694444444444445</v>
      </c>
      <c r="N9" s="67">
        <f t="shared" ref="N9" si="9">+J9-I9+M9</f>
        <v>0.3979166666666667</v>
      </c>
      <c r="O9" s="63">
        <f t="shared" ref="O9" si="10">+K9-J9+N9</f>
        <v>0.39375000000000004</v>
      </c>
      <c r="P9" s="58">
        <f t="shared" ref="P9" si="11">+L9-K9+O9</f>
        <v>0.43472222222222229</v>
      </c>
      <c r="Q9" s="61">
        <f t="shared" ref="Q9" si="12">+M9-L9+P9</f>
        <v>0.39861111111111114</v>
      </c>
      <c r="R9" s="56">
        <f t="shared" ref="R9" si="13">+N9-M9+Q9</f>
        <v>0.43958333333333338</v>
      </c>
      <c r="S9" s="71">
        <f t="shared" ref="S9" si="14">+O9-N9+R9</f>
        <v>0.43541666666666673</v>
      </c>
      <c r="T9" s="66">
        <f t="shared" ref="T9" si="15">+P9-O9+S9</f>
        <v>0.47638888888888897</v>
      </c>
      <c r="U9" s="8">
        <v>3</v>
      </c>
      <c r="V9" s="14">
        <f>C9*D9/U9</f>
        <v>708</v>
      </c>
      <c r="W9" s="8">
        <f>24*60</f>
        <v>1440</v>
      </c>
      <c r="X9" s="116">
        <f>+V9/W9</f>
        <v>0.49166666666666664</v>
      </c>
      <c r="Y9" s="114">
        <f t="shared" ref="Y9:Y11" si="16">+X9*100</f>
        <v>49.166666666666664</v>
      </c>
    </row>
    <row r="10" spans="1:25" x14ac:dyDescent="0.25">
      <c r="A10" s="24" t="s">
        <v>3</v>
      </c>
      <c r="B10" s="16" t="s">
        <v>11</v>
      </c>
      <c r="C10" s="19">
        <f>+(24+21)/2</f>
        <v>22.5</v>
      </c>
      <c r="D10" s="2">
        <v>36</v>
      </c>
      <c r="E10" s="55">
        <v>0.29166666666666669</v>
      </c>
      <c r="F10" s="56">
        <v>0.30833333333333335</v>
      </c>
      <c r="G10" s="61">
        <v>0.31875000000000003</v>
      </c>
      <c r="H10" s="62">
        <v>0.33333333333333331</v>
      </c>
      <c r="I10" s="55">
        <f>+H10</f>
        <v>0.33333333333333331</v>
      </c>
      <c r="J10" s="56">
        <f>+F10-E10+I10</f>
        <v>0.35</v>
      </c>
      <c r="K10" s="61">
        <f t="shared" ref="K10:T10" si="17">+G10-F10+J10</f>
        <v>0.36041666666666666</v>
      </c>
      <c r="L10" s="62">
        <f t="shared" si="17"/>
        <v>0.37499999999999994</v>
      </c>
      <c r="M10" s="55">
        <f t="shared" si="17"/>
        <v>0.37499999999999994</v>
      </c>
      <c r="N10" s="56">
        <f t="shared" si="17"/>
        <v>0.39166666666666661</v>
      </c>
      <c r="O10" s="64">
        <f t="shared" si="17"/>
        <v>0.40208333333333329</v>
      </c>
      <c r="P10" s="62">
        <f t="shared" si="17"/>
        <v>0.41666666666666657</v>
      </c>
      <c r="Q10" s="61">
        <f t="shared" si="17"/>
        <v>0.41666666666666657</v>
      </c>
      <c r="R10" s="56">
        <f t="shared" si="17"/>
        <v>0.43333333333333324</v>
      </c>
      <c r="S10" s="64">
        <f t="shared" si="17"/>
        <v>0.44374999999999992</v>
      </c>
      <c r="T10" s="62">
        <f t="shared" si="17"/>
        <v>0.4583333333333332</v>
      </c>
      <c r="U10" s="8">
        <v>1</v>
      </c>
      <c r="V10" s="14">
        <f>C10*D10/U10</f>
        <v>810</v>
      </c>
      <c r="W10" s="8">
        <f>24*60</f>
        <v>1440</v>
      </c>
      <c r="X10" s="116">
        <f>+V10/W10</f>
        <v>0.5625</v>
      </c>
      <c r="Y10" s="114">
        <f t="shared" si="16"/>
        <v>56.25</v>
      </c>
    </row>
    <row r="11" spans="1:25" x14ac:dyDescent="0.25">
      <c r="A11" s="24" t="s">
        <v>4</v>
      </c>
      <c r="B11" s="16" t="s">
        <v>12</v>
      </c>
      <c r="C11" s="19">
        <f>+C23+C22+C21</f>
        <v>112</v>
      </c>
      <c r="D11" s="2">
        <v>30</v>
      </c>
      <c r="E11" s="55">
        <v>0.25</v>
      </c>
      <c r="F11" s="56">
        <v>0.32777777777777778</v>
      </c>
      <c r="G11" s="57">
        <v>0.25208333333333333</v>
      </c>
      <c r="H11" s="58">
        <v>0.3298611111111111</v>
      </c>
      <c r="I11" s="70">
        <v>0.29166666666666669</v>
      </c>
      <c r="J11" s="67">
        <f>I11+F11-E11</f>
        <v>0.36944444444444446</v>
      </c>
      <c r="K11" s="72">
        <v>0.29375000000000001</v>
      </c>
      <c r="L11" s="73">
        <f>+H11-G11+K11</f>
        <v>0.37152777777777779</v>
      </c>
      <c r="M11" s="59">
        <f>+I11-E11+I11</f>
        <v>0.33333333333333337</v>
      </c>
      <c r="N11" s="60">
        <f>M11+J11-I11</f>
        <v>0.41111111111111115</v>
      </c>
      <c r="O11" s="61">
        <f>+K11-G11+K11</f>
        <v>0.3354166666666667</v>
      </c>
      <c r="P11" s="62">
        <f>O11+L11-K11</f>
        <v>0.41319444444444448</v>
      </c>
      <c r="Q11" s="70">
        <f>+M11-I11+M11</f>
        <v>0.37500000000000006</v>
      </c>
      <c r="R11" s="67">
        <f>Q11+N11-M11</f>
        <v>0.45277777777777783</v>
      </c>
      <c r="S11" s="72">
        <f>+O11-K11+O11</f>
        <v>0.37708333333333338</v>
      </c>
      <c r="T11" s="73">
        <f>S11+P11-O11</f>
        <v>0.45486111111111116</v>
      </c>
      <c r="U11" s="8">
        <v>4</v>
      </c>
      <c r="V11" s="14">
        <f>C11*D11/U11</f>
        <v>840</v>
      </c>
      <c r="W11" s="8">
        <f t="shared" ref="W11:W16" si="18">24*60</f>
        <v>1440</v>
      </c>
      <c r="X11" s="116">
        <f>+V11/W11</f>
        <v>0.58333333333333337</v>
      </c>
      <c r="Y11" s="114">
        <f t="shared" si="16"/>
        <v>58.333333333333336</v>
      </c>
    </row>
    <row r="12" spans="1:25" x14ac:dyDescent="0.25">
      <c r="A12" s="145" t="s">
        <v>5</v>
      </c>
      <c r="B12" s="138" t="s">
        <v>45</v>
      </c>
      <c r="C12" s="20">
        <v>50</v>
      </c>
      <c r="D12" s="6">
        <v>14</v>
      </c>
      <c r="E12" s="74">
        <v>0.29236111111111113</v>
      </c>
      <c r="F12" s="75">
        <v>0.32708333333333334</v>
      </c>
      <c r="G12" s="76"/>
      <c r="H12" s="77"/>
      <c r="I12" s="78"/>
      <c r="J12" s="79"/>
      <c r="K12" s="80">
        <v>0.33958333333333335</v>
      </c>
      <c r="L12" s="81">
        <v>0.3743055555555555</v>
      </c>
      <c r="M12" s="74">
        <v>0.3756944444444445</v>
      </c>
      <c r="N12" s="75">
        <f>+F12-E12+M12</f>
        <v>0.41041666666666671</v>
      </c>
      <c r="O12" s="82"/>
      <c r="P12" s="20"/>
      <c r="Q12" s="9"/>
      <c r="R12" s="83"/>
      <c r="S12" s="80">
        <v>0.42291666666666666</v>
      </c>
      <c r="T12" s="81">
        <v>0.45763888888888887</v>
      </c>
      <c r="U12" s="9">
        <v>1</v>
      </c>
      <c r="V12" s="12">
        <f>C12*D12/U12</f>
        <v>700</v>
      </c>
      <c r="W12" s="9">
        <f t="shared" si="18"/>
        <v>1440</v>
      </c>
      <c r="X12" s="117">
        <f t="shared" ref="X12:X15" si="19">+V12/W12</f>
        <v>0.4861111111111111</v>
      </c>
      <c r="Y12" s="114"/>
    </row>
    <row r="13" spans="1:25" x14ac:dyDescent="0.25">
      <c r="A13" s="145"/>
      <c r="B13" s="126"/>
      <c r="C13" s="21">
        <v>50</v>
      </c>
      <c r="D13" s="7">
        <v>4</v>
      </c>
      <c r="E13" s="35">
        <v>0.31319444444444444</v>
      </c>
      <c r="F13" s="36">
        <f>+F12-E12+E13</f>
        <v>0.34791666666666665</v>
      </c>
      <c r="G13" s="84"/>
      <c r="H13" s="85"/>
      <c r="I13" s="86">
        <v>0.35486111111111113</v>
      </c>
      <c r="J13" s="87">
        <f>+F13-E13+I13</f>
        <v>0.38958333333333334</v>
      </c>
      <c r="K13" s="10"/>
      <c r="L13" s="21"/>
      <c r="M13" s="11"/>
      <c r="N13" s="88"/>
      <c r="O13" s="89"/>
      <c r="P13" s="21"/>
      <c r="Q13" s="10"/>
      <c r="R13" s="88"/>
      <c r="S13" s="89"/>
      <c r="T13" s="21"/>
      <c r="U13" s="10">
        <v>2</v>
      </c>
      <c r="V13" s="15">
        <f t="shared" ref="V13" si="20">C13*D13/U13</f>
        <v>100</v>
      </c>
      <c r="W13" s="10">
        <f t="shared" si="18"/>
        <v>1440</v>
      </c>
      <c r="X13" s="119">
        <f t="shared" ref="X13:X14" si="21">+V13/W13</f>
        <v>6.9444444444444448E-2</v>
      </c>
      <c r="Y13" s="114"/>
    </row>
    <row r="14" spans="1:25" x14ac:dyDescent="0.25">
      <c r="A14" s="145"/>
      <c r="B14" s="16" t="s">
        <v>44</v>
      </c>
      <c r="C14" s="22">
        <v>99</v>
      </c>
      <c r="D14" s="5">
        <v>12</v>
      </c>
      <c r="E14" s="90"/>
      <c r="F14" s="91"/>
      <c r="G14" s="92">
        <v>0.2638888888888889</v>
      </c>
      <c r="H14" s="93">
        <v>0.33263888888888887</v>
      </c>
      <c r="I14" s="45">
        <v>0.33402777777777781</v>
      </c>
      <c r="J14" s="46">
        <v>0.40277777777777773</v>
      </c>
      <c r="K14" s="3"/>
      <c r="L14" s="22"/>
      <c r="M14" s="18"/>
      <c r="N14" s="53"/>
      <c r="O14" s="94">
        <v>0.34722222222222227</v>
      </c>
      <c r="P14" s="95">
        <f>+H14-G14+O14</f>
        <v>0.41597222222222224</v>
      </c>
      <c r="Q14" s="96">
        <v>0.41736111111111113</v>
      </c>
      <c r="R14" s="97">
        <f>+J14-I14+Q14</f>
        <v>0.48611111111111105</v>
      </c>
      <c r="S14" s="54"/>
      <c r="T14" s="22"/>
      <c r="U14" s="3">
        <v>2</v>
      </c>
      <c r="V14" s="13">
        <f>C14*D14/U14</f>
        <v>594</v>
      </c>
      <c r="W14" s="3">
        <f t="shared" si="18"/>
        <v>1440</v>
      </c>
      <c r="X14" s="118">
        <f t="shared" si="21"/>
        <v>0.41249999999999998</v>
      </c>
      <c r="Y14" s="114">
        <f>+(X14*D14+D13*X13+X12*D12)/(D14+D13+D12)*100</f>
        <v>40.1111111111111</v>
      </c>
    </row>
    <row r="15" spans="1:25" x14ac:dyDescent="0.25">
      <c r="A15" s="24" t="s">
        <v>6</v>
      </c>
      <c r="B15" s="16" t="s">
        <v>13</v>
      </c>
      <c r="C15" s="19">
        <v>110</v>
      </c>
      <c r="D15" s="2">
        <v>26</v>
      </c>
      <c r="E15" s="55">
        <v>0.28333333333333333</v>
      </c>
      <c r="F15" s="56">
        <v>0.3576388888888889</v>
      </c>
      <c r="G15" s="57">
        <v>0.2673611111111111</v>
      </c>
      <c r="H15" s="58">
        <v>0.34097222222222223</v>
      </c>
      <c r="I15" s="98">
        <v>0.32500000000000001</v>
      </c>
      <c r="J15" s="99">
        <f>+F15-E15+I15</f>
        <v>0.39930555555555558</v>
      </c>
      <c r="K15" s="65">
        <v>0.30902777777777779</v>
      </c>
      <c r="L15" s="67">
        <f>+H15-G15+K15</f>
        <v>0.38263888888888892</v>
      </c>
      <c r="M15" s="59">
        <f>+I15-E15+I15</f>
        <v>0.3666666666666667</v>
      </c>
      <c r="N15" s="60">
        <f>+J15-I15+M15</f>
        <v>0.44097222222222227</v>
      </c>
      <c r="O15" s="100">
        <f>+K15-G15+K15</f>
        <v>0.35069444444444448</v>
      </c>
      <c r="P15" s="101">
        <f>+L15-K15+O15</f>
        <v>0.4243055555555556</v>
      </c>
      <c r="Q15" s="70">
        <f>+M15-I15+M15</f>
        <v>0.40833333333333338</v>
      </c>
      <c r="R15" s="67">
        <f>+N15-M15+Q15</f>
        <v>0.48263888888888895</v>
      </c>
      <c r="S15" s="61">
        <f>+O15-K15+O15</f>
        <v>0.39236111111111116</v>
      </c>
      <c r="T15" s="62">
        <f>+P15-O15+S15</f>
        <v>0.46597222222222229</v>
      </c>
      <c r="U15" s="8">
        <v>5</v>
      </c>
      <c r="V15" s="14">
        <f>C15*D15/U15</f>
        <v>572</v>
      </c>
      <c r="W15" s="8">
        <f t="shared" si="18"/>
        <v>1440</v>
      </c>
      <c r="X15" s="116">
        <f t="shared" si="19"/>
        <v>0.3972222222222222</v>
      </c>
      <c r="Y15" s="114">
        <f t="shared" ref="Y15:Y16" si="22">+X15*100</f>
        <v>39.722222222222221</v>
      </c>
    </row>
    <row r="16" spans="1:25" ht="15.75" thickBot="1" x14ac:dyDescent="0.3">
      <c r="A16" s="25" t="s">
        <v>7</v>
      </c>
      <c r="B16" s="26" t="s">
        <v>14</v>
      </c>
      <c r="C16" s="27">
        <v>66</v>
      </c>
      <c r="D16" s="28">
        <v>26</v>
      </c>
      <c r="E16" s="102">
        <v>0.30416666666666664</v>
      </c>
      <c r="F16" s="103">
        <v>0.35000000000000003</v>
      </c>
      <c r="G16" s="104">
        <f>+H16-(F16-E16)</f>
        <v>0.27430555555555552</v>
      </c>
      <c r="H16" s="105">
        <v>0.32013888888888892</v>
      </c>
      <c r="I16" s="106">
        <v>0.34583333333333338</v>
      </c>
      <c r="J16" s="107">
        <f>+F16-E16+I16</f>
        <v>0.39166666666666677</v>
      </c>
      <c r="K16" s="108">
        <f>+L16-(J16-I16)</f>
        <v>0.31597222222222215</v>
      </c>
      <c r="L16" s="109">
        <v>0.36180555555555555</v>
      </c>
      <c r="M16" s="110">
        <f>+I16-E16+I16</f>
        <v>0.38750000000000012</v>
      </c>
      <c r="N16" s="111">
        <f>+J16-I16+M16</f>
        <v>0.43333333333333351</v>
      </c>
      <c r="O16" s="112">
        <f>+P16-(N16-M16)</f>
        <v>0.35763888888888878</v>
      </c>
      <c r="P16" s="113">
        <f>+L16-H16+L16</f>
        <v>0.40347222222222218</v>
      </c>
      <c r="Q16" s="102">
        <f>+M16-I16+M16</f>
        <v>0.42916666666666686</v>
      </c>
      <c r="R16" s="103">
        <f>+N16-M16+Q16</f>
        <v>0.47500000000000026</v>
      </c>
      <c r="S16" s="104">
        <f>+T16-(R16-Q16)</f>
        <v>0.39930555555555541</v>
      </c>
      <c r="T16" s="105">
        <f>+P16-L16+P16</f>
        <v>0.44513888888888881</v>
      </c>
      <c r="U16" s="29">
        <v>3</v>
      </c>
      <c r="V16" s="30">
        <f>C16*D16/U16</f>
        <v>572</v>
      </c>
      <c r="W16" s="29">
        <f t="shared" si="18"/>
        <v>1440</v>
      </c>
      <c r="X16" s="120">
        <f t="shared" ref="X16" si="23">+V16/W16</f>
        <v>0.3972222222222222</v>
      </c>
      <c r="Y16" s="114">
        <f t="shared" si="22"/>
        <v>39.722222222222221</v>
      </c>
    </row>
    <row r="18" spans="1:6" x14ac:dyDescent="0.25">
      <c r="B18" t="s">
        <v>49</v>
      </c>
    </row>
    <row r="19" spans="1:6" x14ac:dyDescent="0.25">
      <c r="B19" t="s">
        <v>44</v>
      </c>
    </row>
    <row r="20" spans="1:6" x14ac:dyDescent="0.25">
      <c r="C20" t="s">
        <v>17</v>
      </c>
    </row>
    <row r="21" spans="1:6" x14ac:dyDescent="0.25">
      <c r="A21" s="142" t="s">
        <v>4</v>
      </c>
      <c r="B21" t="s">
        <v>33</v>
      </c>
      <c r="C21">
        <v>30</v>
      </c>
    </row>
    <row r="22" spans="1:6" x14ac:dyDescent="0.25">
      <c r="A22" s="143"/>
      <c r="B22" t="s">
        <v>35</v>
      </c>
      <c r="C22">
        <v>35</v>
      </c>
    </row>
    <row r="23" spans="1:6" x14ac:dyDescent="0.25">
      <c r="A23" s="143"/>
      <c r="B23" t="s">
        <v>40</v>
      </c>
      <c r="C23">
        <v>47</v>
      </c>
      <c r="E23" t="s">
        <v>43</v>
      </c>
      <c r="F23" s="4">
        <v>0.25208333333333333</v>
      </c>
    </row>
    <row r="24" spans="1:6" x14ac:dyDescent="0.25">
      <c r="A24" s="143"/>
      <c r="B24" t="s">
        <v>36</v>
      </c>
      <c r="C24" s="4">
        <v>0.27569444444444446</v>
      </c>
      <c r="E24" t="s">
        <v>38</v>
      </c>
      <c r="F24" s="4">
        <v>0.28680555555555554</v>
      </c>
    </row>
    <row r="25" spans="1:6" x14ac:dyDescent="0.25">
      <c r="A25" s="144"/>
      <c r="B25" t="s">
        <v>37</v>
      </c>
      <c r="C25" s="4">
        <v>0.29652777777777778</v>
      </c>
      <c r="E25" t="s">
        <v>39</v>
      </c>
      <c r="F25" s="4">
        <v>0.30763888888888891</v>
      </c>
    </row>
    <row r="26" spans="1:6" x14ac:dyDescent="0.25">
      <c r="A26" s="142" t="s">
        <v>5</v>
      </c>
      <c r="B26" t="s">
        <v>41</v>
      </c>
      <c r="C26">
        <v>23</v>
      </c>
    </row>
    <row r="27" spans="1:6" x14ac:dyDescent="0.25">
      <c r="A27" s="144"/>
      <c r="B27" t="s">
        <v>42</v>
      </c>
      <c r="C27">
        <v>75</v>
      </c>
    </row>
    <row r="28" spans="1:6" x14ac:dyDescent="0.25">
      <c r="A28" s="142" t="s">
        <v>6</v>
      </c>
      <c r="B28" t="s">
        <v>33</v>
      </c>
      <c r="C28">
        <v>41.5</v>
      </c>
    </row>
    <row r="29" spans="1:6" x14ac:dyDescent="0.25">
      <c r="A29" s="144"/>
      <c r="B29" t="s">
        <v>46</v>
      </c>
      <c r="C29">
        <v>65</v>
      </c>
    </row>
    <row r="30" spans="1:6" x14ac:dyDescent="0.25">
      <c r="A30" s="1" t="s">
        <v>7</v>
      </c>
      <c r="B30" t="s">
        <v>34</v>
      </c>
      <c r="C30">
        <v>29.5</v>
      </c>
    </row>
    <row r="31" spans="1:6" x14ac:dyDescent="0.25">
      <c r="B31" t="s">
        <v>47</v>
      </c>
      <c r="C31">
        <f>+C16-C30</f>
        <v>36.5</v>
      </c>
    </row>
    <row r="34" spans="2:2" x14ac:dyDescent="0.25">
      <c r="B34" t="s">
        <v>49</v>
      </c>
    </row>
  </sheetData>
  <mergeCells count="32">
    <mergeCell ref="X1:X3"/>
    <mergeCell ref="W1:W3"/>
    <mergeCell ref="V1:V3"/>
    <mergeCell ref="U1:U3"/>
    <mergeCell ref="Q1:T1"/>
    <mergeCell ref="Q2:R2"/>
    <mergeCell ref="A28:A29"/>
    <mergeCell ref="X4:X5"/>
    <mergeCell ref="W4:W5"/>
    <mergeCell ref="V4:V5"/>
    <mergeCell ref="U4:U5"/>
    <mergeCell ref="A4:A5"/>
    <mergeCell ref="B12:B13"/>
    <mergeCell ref="A1:B3"/>
    <mergeCell ref="A21:A25"/>
    <mergeCell ref="A26:A27"/>
    <mergeCell ref="A12:A14"/>
    <mergeCell ref="S2:T2"/>
    <mergeCell ref="D4:D5"/>
    <mergeCell ref="B4:B5"/>
    <mergeCell ref="C1:C3"/>
    <mergeCell ref="C4:C5"/>
    <mergeCell ref="D1:D3"/>
    <mergeCell ref="E1:H1"/>
    <mergeCell ref="G2:H2"/>
    <mergeCell ref="E2:F2"/>
    <mergeCell ref="I1:L1"/>
    <mergeCell ref="I2:J2"/>
    <mergeCell ref="K2:L2"/>
    <mergeCell ref="M1:P1"/>
    <mergeCell ref="M2:N2"/>
    <mergeCell ref="O2:P2"/>
  </mergeCells>
  <pageMargins left="0.70866141732283472" right="0.70866141732283472" top="0.78740157480314965" bottom="0.78740157480314965" header="0.31496062992125984" footer="0.31496062992125984"/>
  <pageSetup paperSize="9" scale="58" orientation="landscape" r:id="rId1"/>
  <headerFooter>
    <oddFooter>&amp;L&amp;F&amp;C1.3.2018&amp;RModernizace trati Brno - Přerov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s_projektem</vt:lpstr>
      <vt:lpstr>s_projektem!Oblast_tisku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Tomáš Funk</dc:creator>
  <cp:lastModifiedBy>Ing. Tomáš Funk</cp:lastModifiedBy>
  <cp:lastPrinted>2018-05-16T11:13:39Z</cp:lastPrinted>
  <dcterms:created xsi:type="dcterms:W3CDTF">2018-02-23T09:14:27Z</dcterms:created>
  <dcterms:modified xsi:type="dcterms:W3CDTF">2018-05-16T11:13:48Z</dcterms:modified>
</cp:coreProperties>
</file>